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erlin\Music\Documents\EMAC\"/>
    </mc:Choice>
  </mc:AlternateContent>
  <xr:revisionPtr revIDLastSave="0" documentId="8_{91BF59EA-7031-4967-ACA5-C29C51E6B4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1" sheetId="1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J37" i="2"/>
  <c r="J44" i="2"/>
  <c r="J34" i="2"/>
  <c r="J35" i="2"/>
  <c r="J36" i="2"/>
  <c r="J33" i="2"/>
  <c r="D39" i="2"/>
  <c r="H39" i="2"/>
  <c r="H38" i="2"/>
  <c r="F44" i="2"/>
  <c r="H36" i="2"/>
  <c r="H34" i="2"/>
  <c r="H33" i="2"/>
  <c r="F22" i="2"/>
  <c r="H21" i="2"/>
  <c r="D20" i="2"/>
  <c r="H20" i="2"/>
  <c r="D19" i="2"/>
  <c r="H19" i="2"/>
  <c r="D16" i="2"/>
  <c r="F13" i="2"/>
  <c r="F24" i="2"/>
  <c r="F28" i="2"/>
  <c r="F29" i="2"/>
  <c r="D27" i="2"/>
  <c r="H12" i="2"/>
  <c r="D11" i="2"/>
  <c r="H11" i="2"/>
  <c r="H10" i="2"/>
  <c r="D9" i="2"/>
  <c r="H9" i="2"/>
  <c r="D8" i="2"/>
  <c r="H8" i="2"/>
  <c r="D7" i="2"/>
  <c r="H13" i="2"/>
  <c r="D13" i="2"/>
  <c r="H27" i="2"/>
  <c r="D17" i="2"/>
  <c r="H17" i="2"/>
  <c r="H16" i="2"/>
  <c r="D35" i="2"/>
  <c r="D37" i="2"/>
  <c r="H35" i="2"/>
  <c r="D44" i="2"/>
  <c r="H37" i="2"/>
  <c r="H44" i="2"/>
  <c r="D18" i="2"/>
  <c r="H18" i="2"/>
  <c r="H22" i="2"/>
  <c r="H24" i="2"/>
  <c r="H28" i="2"/>
  <c r="H29" i="2"/>
  <c r="D22" i="2"/>
  <c r="D24" i="2"/>
  <c r="D28" i="2"/>
  <c r="D29" i="2"/>
</calcChain>
</file>

<file path=xl/sharedStrings.xml><?xml version="1.0" encoding="utf-8"?>
<sst xmlns="http://schemas.openxmlformats.org/spreadsheetml/2006/main" count="48" uniqueCount="40">
  <si>
    <t>EASTERN MASTERS ATHLETICS CLUB</t>
  </si>
  <si>
    <t>Statement of receipts and payments for year ending 31 December 2018</t>
  </si>
  <si>
    <t>Adjusted 2018</t>
  </si>
  <si>
    <t>Receipts</t>
  </si>
  <si>
    <t>£</t>
  </si>
  <si>
    <t>Membership</t>
  </si>
  <si>
    <t>Sale/hire of kit</t>
  </si>
  <si>
    <t>Event Income</t>
  </si>
  <si>
    <t>Bank Interest</t>
  </si>
  <si>
    <t>Donations</t>
  </si>
  <si>
    <t>Misc</t>
  </si>
  <si>
    <t>Total</t>
  </si>
  <si>
    <t>Payments</t>
  </si>
  <si>
    <t>Medals</t>
  </si>
  <si>
    <t>Other Event Expenses</t>
  </si>
  <si>
    <t>Club Kit</t>
  </si>
  <si>
    <t>Affilliation Fees</t>
  </si>
  <si>
    <t>Administration</t>
  </si>
  <si>
    <t>Surplus for the year</t>
  </si>
  <si>
    <t>Balance Sheet as at 31st December 2018</t>
  </si>
  <si>
    <t>Balance B/F</t>
  </si>
  <si>
    <t>Balance C/F</t>
  </si>
  <si>
    <t>Represented by:</t>
  </si>
  <si>
    <t>Barclays Bank</t>
  </si>
  <si>
    <t>Lloyds Current Account</t>
  </si>
  <si>
    <t>Lloyds Deposit Account</t>
  </si>
  <si>
    <t>Cash</t>
  </si>
  <si>
    <t>Creditors</t>
  </si>
  <si>
    <t>Debtors</t>
  </si>
  <si>
    <t>Accumulated Fund</t>
  </si>
  <si>
    <t>Stock</t>
  </si>
  <si>
    <t>Vests</t>
  </si>
  <si>
    <t>110 at 31/12/18</t>
  </si>
  <si>
    <t>81 @ 31.12.17</t>
  </si>
  <si>
    <t>Hundreds</t>
  </si>
  <si>
    <t>Prepayments made</t>
  </si>
  <si>
    <t>Prepayments received</t>
  </si>
  <si>
    <t>Note: stock is written off at time of purchase</t>
  </si>
  <si>
    <t>Adjusted 2017</t>
  </si>
  <si>
    <t>Accounts checked by an outside accountant on 01/03/2019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</si>
</sst>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\-mmm\-yy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 applyAlignment="1">
      <alignment horizontal="right"/>
    </xf>
    <xf numFmtId="164" fontId="2" fillId="0" borderId="0" xfId="0" applyNumberFormat="1" applyFont="1" applyAlignment="1"/>
    <xf numFmtId="0" fontId="0" fillId="0" borderId="0" xfId="0" applyAlignment="1">
      <alignment horizontal="center"/>
    </xf>
    <xf numFmtId="164" fontId="2" fillId="0" borderId="0" xfId="0" applyNumberFormat="1" applyFont="1"/>
    <xf numFmtId="4" fontId="0" fillId="0" borderId="0" xfId="0" applyNumberFormat="1"/>
    <xf numFmtId="4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2" fillId="0" borderId="0" xfId="0" applyFont="1"/>
    <xf numFmtId="165" fontId="3" fillId="0" borderId="0" xfId="0" applyNumberFormat="1" applyFont="1" applyAlignment="1">
      <alignment horizontal="right"/>
    </xf>
    <xf numFmtId="164" fontId="4" fillId="0" borderId="0" xfId="0" applyNumberFormat="1" applyFont="1"/>
    <xf numFmtId="164" fontId="3" fillId="0" borderId="0" xfId="0" applyNumberFormat="1" applyFont="1"/>
    <xf numFmtId="0" fontId="3" fillId="0" borderId="0" xfId="0" applyFont="1" applyFill="1" applyBorder="1"/>
    <xf numFmtId="164" fontId="5" fillId="0" borderId="0" xfId="0" applyNumberFormat="1" applyFont="1"/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6" fillId="0" borderId="0" xfId="0" applyNumberFormat="1" applyFont="1"/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ocuments/My%20Documents/EMAC/Draft%202018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Sheet2"/>
      <sheetName val="Payments"/>
      <sheetName val="Adjusted"/>
      <sheetName val="Print ac"/>
    </sheetNames>
    <sheetDataSet>
      <sheetData sheetId="0">
        <row r="277">
          <cell r="I277">
            <v>4546.4000000000005</v>
          </cell>
          <cell r="J277">
            <v>818.97</v>
          </cell>
          <cell r="K277">
            <v>122.05000000000001</v>
          </cell>
        </row>
        <row r="280">
          <cell r="H280">
            <v>8180.8699999999872</v>
          </cell>
        </row>
      </sheetData>
      <sheetData sheetId="1"/>
      <sheetData sheetId="2">
        <row r="10">
          <cell r="I10">
            <v>1423.8</v>
          </cell>
        </row>
        <row r="16">
          <cell r="I16">
            <v>64.25</v>
          </cell>
        </row>
        <row r="67">
          <cell r="I67">
            <v>437.63</v>
          </cell>
        </row>
        <row r="71">
          <cell r="I71">
            <v>154.97999999999999</v>
          </cell>
        </row>
        <row r="117">
          <cell r="E117">
            <v>570.58000000000004</v>
          </cell>
          <cell r="I117">
            <v>6986.7600000000011</v>
          </cell>
          <cell r="J117">
            <v>1599.1299999999999</v>
          </cell>
          <cell r="K117">
            <v>5175</v>
          </cell>
          <cell r="L117">
            <v>84.02</v>
          </cell>
        </row>
      </sheetData>
      <sheetData sheetId="3"/>
      <sheetData sheetId="4">
        <row r="14">
          <cell r="H14">
            <v>14213.82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B52" sqref="B52"/>
    </sheetView>
  </sheetViews>
  <sheetFormatPr defaultRowHeight="15" x14ac:dyDescent="0.25"/>
  <cols>
    <col min="1" max="1" width="6.7109375" customWidth="1"/>
    <col min="2" max="2" width="21" bestFit="1" customWidth="1"/>
    <col min="3" max="3" width="6.7109375" customWidth="1"/>
    <col min="4" max="4" width="10.5703125" bestFit="1" customWidth="1"/>
    <col min="5" max="5" width="6.7109375" customWidth="1"/>
    <col min="7" max="7" width="6.7109375" customWidth="1"/>
    <col min="9" max="9" width="6.7109375" customWidth="1"/>
    <col min="11" max="11" width="4.7109375" customWidth="1"/>
  </cols>
  <sheetData>
    <row r="1" spans="1:8" ht="20.25" x14ac:dyDescent="0.3">
      <c r="A1" s="1" t="s">
        <v>0</v>
      </c>
      <c r="B1" s="2"/>
      <c r="C1" s="3"/>
    </row>
    <row r="2" spans="1:8" x14ac:dyDescent="0.25">
      <c r="A2" s="4"/>
      <c r="C2" s="5"/>
    </row>
    <row r="3" spans="1:8" ht="15.75" x14ac:dyDescent="0.25">
      <c r="A3" s="6" t="s">
        <v>1</v>
      </c>
      <c r="B3" s="6"/>
      <c r="C3" s="6"/>
    </row>
    <row r="4" spans="1:8" ht="15.75" x14ac:dyDescent="0.25">
      <c r="A4" s="6"/>
      <c r="B4" s="6"/>
      <c r="C4" s="6"/>
    </row>
    <row r="5" spans="1:8" x14ac:dyDescent="0.25">
      <c r="A5" s="4"/>
      <c r="C5" s="5"/>
      <c r="D5" s="7">
        <v>2018</v>
      </c>
      <c r="F5" s="7">
        <v>2017</v>
      </c>
      <c r="H5" s="7" t="s">
        <v>2</v>
      </c>
    </row>
    <row r="6" spans="1:8" ht="15.75" x14ac:dyDescent="0.25">
      <c r="A6" s="8" t="s">
        <v>3</v>
      </c>
      <c r="C6" s="5"/>
      <c r="D6" s="7" t="s">
        <v>4</v>
      </c>
      <c r="F6" s="7" t="s">
        <v>4</v>
      </c>
      <c r="H6" s="7" t="s">
        <v>4</v>
      </c>
    </row>
    <row r="7" spans="1:8" x14ac:dyDescent="0.25">
      <c r="A7" s="4"/>
      <c r="B7" t="s">
        <v>5</v>
      </c>
      <c r="C7" s="5"/>
      <c r="D7" s="9">
        <f>[1]Receipts!H280</f>
        <v>8180.8699999999872</v>
      </c>
      <c r="F7" s="9">
        <v>8033.54</v>
      </c>
      <c r="H7">
        <v>8158.57</v>
      </c>
    </row>
    <row r="8" spans="1:8" x14ac:dyDescent="0.25">
      <c r="A8" s="4"/>
      <c r="B8" t="s">
        <v>6</v>
      </c>
      <c r="C8" s="5"/>
      <c r="D8" s="9">
        <f>[1]Receipts!J277</f>
        <v>818.97</v>
      </c>
      <c r="F8" s="9">
        <v>600</v>
      </c>
      <c r="H8" s="9">
        <f>D8</f>
        <v>818.97</v>
      </c>
    </row>
    <row r="9" spans="1:8" x14ac:dyDescent="0.25">
      <c r="A9" s="4"/>
      <c r="B9" t="s">
        <v>7</v>
      </c>
      <c r="C9" s="10"/>
      <c r="D9" s="9">
        <f>[1]Receipts!I277</f>
        <v>4546.4000000000005</v>
      </c>
      <c r="F9" s="9">
        <v>3752.3</v>
      </c>
      <c r="H9" s="9">
        <f>D9+225.89+200</f>
        <v>4972.2900000000009</v>
      </c>
    </row>
    <row r="10" spans="1:8" x14ac:dyDescent="0.25">
      <c r="A10" s="4"/>
      <c r="B10" s="11" t="s">
        <v>8</v>
      </c>
      <c r="C10" s="5"/>
      <c r="D10" s="9">
        <v>3.9</v>
      </c>
      <c r="F10" s="9">
        <v>1.98</v>
      </c>
      <c r="H10" s="9">
        <f>D10</f>
        <v>3.9</v>
      </c>
    </row>
    <row r="11" spans="1:8" x14ac:dyDescent="0.25">
      <c r="A11" s="4"/>
      <c r="B11" s="11" t="s">
        <v>9</v>
      </c>
      <c r="C11" s="5"/>
      <c r="D11" s="9">
        <f>[1]Receipts!K277</f>
        <v>122.05000000000001</v>
      </c>
      <c r="F11" s="9"/>
      <c r="H11" s="9">
        <f>D11</f>
        <v>122.05000000000001</v>
      </c>
    </row>
    <row r="12" spans="1:8" x14ac:dyDescent="0.25">
      <c r="A12" s="4"/>
      <c r="B12" s="11" t="s">
        <v>10</v>
      </c>
      <c r="C12" s="5"/>
      <c r="D12" s="9">
        <v>0</v>
      </c>
      <c r="F12" s="9">
        <v>56.34</v>
      </c>
      <c r="H12" s="9">
        <f>D12</f>
        <v>0</v>
      </c>
    </row>
    <row r="13" spans="1:8" x14ac:dyDescent="0.25">
      <c r="A13" s="4"/>
      <c r="B13" s="12" t="s">
        <v>11</v>
      </c>
      <c r="C13" s="5"/>
      <c r="D13" s="9">
        <f>SUM(D7:D12)</f>
        <v>13672.189999999986</v>
      </c>
      <c r="F13" s="9">
        <f>SUM(F7:F12)</f>
        <v>12444.16</v>
      </c>
      <c r="H13" s="9">
        <f>SUM(H7:H12)</f>
        <v>14075.779999999999</v>
      </c>
    </row>
    <row r="14" spans="1:8" x14ac:dyDescent="0.25">
      <c r="A14" s="4"/>
      <c r="C14" s="5"/>
    </row>
    <row r="15" spans="1:8" ht="15.75" x14ac:dyDescent="0.25">
      <c r="A15" s="8" t="s">
        <v>12</v>
      </c>
      <c r="C15" s="5"/>
    </row>
    <row r="16" spans="1:8" ht="15.75" x14ac:dyDescent="0.25">
      <c r="A16" s="8"/>
      <c r="B16" s="11" t="s">
        <v>13</v>
      </c>
      <c r="C16" s="5"/>
      <c r="D16" s="9">
        <f>[1]Payments!I10+[1]Payments!I16+[1]Payments!I67+[1]Payments!I71</f>
        <v>2080.66</v>
      </c>
      <c r="F16" s="9"/>
      <c r="H16" s="9">
        <f>D16</f>
        <v>2080.66</v>
      </c>
    </row>
    <row r="17" spans="1:10" ht="15.75" x14ac:dyDescent="0.25">
      <c r="A17" s="8"/>
      <c r="B17" t="s">
        <v>14</v>
      </c>
      <c r="C17" s="5"/>
      <c r="D17" s="9">
        <f>[1]Payments!I117-D16</f>
        <v>4906.1000000000013</v>
      </c>
      <c r="F17" s="9">
        <v>2273.6999999999998</v>
      </c>
      <c r="H17" s="9">
        <f>D17-100</f>
        <v>4806.1000000000013</v>
      </c>
    </row>
    <row r="18" spans="1:10" x14ac:dyDescent="0.25">
      <c r="A18" s="4"/>
      <c r="B18" s="11" t="s">
        <v>15</v>
      </c>
      <c r="C18" s="5"/>
      <c r="D18" s="9">
        <f>[1]Payments!J117</f>
        <v>1599.1299999999999</v>
      </c>
      <c r="F18" s="9"/>
      <c r="H18" s="9">
        <f t="shared" ref="H18:H21" si="0">D18</f>
        <v>1599.1299999999999</v>
      </c>
    </row>
    <row r="19" spans="1:10" x14ac:dyDescent="0.25">
      <c r="A19" s="4"/>
      <c r="B19" t="s">
        <v>16</v>
      </c>
      <c r="C19" s="5"/>
      <c r="D19" s="9">
        <f>[1]Payments!K117</f>
        <v>5175</v>
      </c>
      <c r="F19" s="9">
        <v>5020.8</v>
      </c>
      <c r="H19" s="9">
        <f t="shared" si="0"/>
        <v>5175</v>
      </c>
    </row>
    <row r="20" spans="1:10" x14ac:dyDescent="0.25">
      <c r="A20" s="4"/>
      <c r="B20" t="s">
        <v>17</v>
      </c>
      <c r="C20" s="5"/>
      <c r="D20" s="9">
        <f>[1]Payments!L117</f>
        <v>84.02</v>
      </c>
      <c r="F20" s="9">
        <v>265.83</v>
      </c>
      <c r="H20" s="9">
        <f t="shared" si="0"/>
        <v>84.02</v>
      </c>
    </row>
    <row r="21" spans="1:10" x14ac:dyDescent="0.25">
      <c r="A21" s="4"/>
      <c r="B21" t="s">
        <v>10</v>
      </c>
      <c r="C21" s="5"/>
      <c r="D21" s="9"/>
      <c r="F21" s="9"/>
      <c r="H21" s="9">
        <f t="shared" si="0"/>
        <v>0</v>
      </c>
    </row>
    <row r="22" spans="1:10" x14ac:dyDescent="0.25">
      <c r="A22" s="4"/>
      <c r="B22" s="12" t="s">
        <v>11</v>
      </c>
      <c r="C22" s="13"/>
      <c r="D22" s="9">
        <f>SUM(D16:D21)</f>
        <v>13844.910000000002</v>
      </c>
      <c r="F22" s="9">
        <f>SUM(F16:F21)</f>
        <v>7560.33</v>
      </c>
      <c r="H22" s="9">
        <f>SUM(H16:H21)</f>
        <v>13744.910000000002</v>
      </c>
    </row>
    <row r="23" spans="1:10" x14ac:dyDescent="0.25">
      <c r="A23" s="4"/>
      <c r="C23" s="5"/>
    </row>
    <row r="24" spans="1:10" ht="15.75" x14ac:dyDescent="0.25">
      <c r="A24" s="6" t="s">
        <v>18</v>
      </c>
      <c r="B24" s="6"/>
      <c r="C24" s="13"/>
      <c r="D24" s="9">
        <f>D13-D22</f>
        <v>-172.72000000001572</v>
      </c>
      <c r="F24" s="9">
        <f>F13-F22</f>
        <v>4883.83</v>
      </c>
      <c r="H24" s="9">
        <f>H13-H22</f>
        <v>330.86999999999716</v>
      </c>
    </row>
    <row r="25" spans="1:10" x14ac:dyDescent="0.25">
      <c r="A25" s="4"/>
      <c r="C25" s="5"/>
    </row>
    <row r="26" spans="1:10" ht="15.75" x14ac:dyDescent="0.25">
      <c r="A26" s="8" t="s">
        <v>19</v>
      </c>
      <c r="B26" s="14"/>
      <c r="C26" s="13"/>
    </row>
    <row r="27" spans="1:10" ht="15.75" x14ac:dyDescent="0.25">
      <c r="A27" s="8"/>
      <c r="B27" s="11" t="s">
        <v>20</v>
      </c>
      <c r="C27" s="15"/>
      <c r="D27" s="9">
        <f>F29</f>
        <v>17983.28</v>
      </c>
      <c r="F27" s="9">
        <v>13099.45</v>
      </c>
      <c r="H27" s="9">
        <f>D27+44.1-1000</f>
        <v>17027.379999999997</v>
      </c>
    </row>
    <row r="28" spans="1:10" ht="15.75" x14ac:dyDescent="0.25">
      <c r="A28" s="8"/>
      <c r="B28" s="11" t="s">
        <v>18</v>
      </c>
      <c r="C28" s="15"/>
      <c r="D28" s="9">
        <f>D24</f>
        <v>-172.72000000001572</v>
      </c>
      <c r="F28" s="9">
        <f>F24</f>
        <v>4883.83</v>
      </c>
      <c r="H28" s="9">
        <f>H24</f>
        <v>330.86999999999716</v>
      </c>
    </row>
    <row r="29" spans="1:10" ht="15.75" x14ac:dyDescent="0.25">
      <c r="A29" s="8"/>
      <c r="B29" s="12" t="s">
        <v>21</v>
      </c>
      <c r="C29" s="13"/>
      <c r="D29" s="9">
        <f>D27+D28</f>
        <v>17810.559999999983</v>
      </c>
      <c r="F29" s="9">
        <f>F27+F28</f>
        <v>17983.28</v>
      </c>
      <c r="H29" s="9">
        <f>H27+H28</f>
        <v>17358.249999999993</v>
      </c>
    </row>
    <row r="30" spans="1:10" ht="15.75" x14ac:dyDescent="0.25">
      <c r="A30" s="8"/>
      <c r="B30" s="14"/>
      <c r="C30" s="13"/>
    </row>
    <row r="31" spans="1:10" ht="15.75" x14ac:dyDescent="0.25">
      <c r="A31" s="8" t="s">
        <v>22</v>
      </c>
      <c r="B31" s="14"/>
      <c r="C31" s="13"/>
      <c r="J31" s="7" t="s">
        <v>38</v>
      </c>
    </row>
    <row r="32" spans="1:10" x14ac:dyDescent="0.25">
      <c r="A32" s="12"/>
      <c r="B32" s="16"/>
      <c r="C32" s="13"/>
      <c r="J32" s="7" t="s">
        <v>4</v>
      </c>
    </row>
    <row r="33" spans="1:10" x14ac:dyDescent="0.25">
      <c r="A33" s="12"/>
      <c r="B33" s="17" t="s">
        <v>23</v>
      </c>
      <c r="C33" s="13"/>
      <c r="D33">
        <v>0</v>
      </c>
      <c r="F33">
        <v>228.48</v>
      </c>
      <c r="H33">
        <f>D33</f>
        <v>0</v>
      </c>
      <c r="J33">
        <f>F33</f>
        <v>228.48</v>
      </c>
    </row>
    <row r="34" spans="1:10" ht="15.75" x14ac:dyDescent="0.25">
      <c r="A34" s="8"/>
      <c r="B34" s="11" t="s">
        <v>24</v>
      </c>
      <c r="C34" s="15"/>
      <c r="D34" s="9">
        <v>4117.8100000000004</v>
      </c>
      <c r="F34" s="9">
        <v>13824.42</v>
      </c>
      <c r="H34">
        <f t="shared" ref="H34:H39" si="1">D34</f>
        <v>4117.8100000000004</v>
      </c>
      <c r="J34">
        <f t="shared" ref="J34:J37" si="2">F34</f>
        <v>13824.42</v>
      </c>
    </row>
    <row r="35" spans="1:10" ht="15.75" x14ac:dyDescent="0.25">
      <c r="A35" s="8"/>
      <c r="B35" s="11" t="s">
        <v>25</v>
      </c>
      <c r="C35" s="15"/>
      <c r="D35" s="9">
        <f>'[1]Print ac'!H14</f>
        <v>14213.82</v>
      </c>
      <c r="F35" s="9">
        <v>3895.87</v>
      </c>
      <c r="H35">
        <f t="shared" si="1"/>
        <v>14213.82</v>
      </c>
      <c r="J35">
        <f t="shared" si="2"/>
        <v>3895.87</v>
      </c>
    </row>
    <row r="36" spans="1:10" ht="15.75" x14ac:dyDescent="0.25">
      <c r="A36" s="8"/>
      <c r="B36" s="11" t="s">
        <v>26</v>
      </c>
      <c r="C36" s="15"/>
      <c r="D36">
        <v>0</v>
      </c>
      <c r="F36" s="9">
        <v>34.51</v>
      </c>
      <c r="H36">
        <f t="shared" si="1"/>
        <v>0</v>
      </c>
      <c r="J36">
        <f t="shared" si="2"/>
        <v>34.51</v>
      </c>
    </row>
    <row r="37" spans="1:10" ht="15.75" x14ac:dyDescent="0.25">
      <c r="A37" s="8"/>
      <c r="B37" s="12" t="s">
        <v>11</v>
      </c>
      <c r="C37" s="15"/>
      <c r="D37" s="9">
        <f>SUM(D33:D36)</f>
        <v>18331.63</v>
      </c>
      <c r="F37" s="9">
        <f>SUM(F33:F36)</f>
        <v>17983.28</v>
      </c>
      <c r="H37">
        <f t="shared" si="1"/>
        <v>18331.63</v>
      </c>
      <c r="J37">
        <f t="shared" si="2"/>
        <v>17983.28</v>
      </c>
    </row>
    <row r="38" spans="1:10" x14ac:dyDescent="0.25">
      <c r="A38" s="4"/>
      <c r="B38" s="11"/>
      <c r="C38" s="15"/>
      <c r="H38">
        <f t="shared" si="1"/>
        <v>0</v>
      </c>
    </row>
    <row r="39" spans="1:10" x14ac:dyDescent="0.25">
      <c r="B39" s="11" t="s">
        <v>27</v>
      </c>
      <c r="D39">
        <f>[1]Payments!E117-49.51</f>
        <v>521.07000000000005</v>
      </c>
      <c r="F39" s="9"/>
      <c r="H39">
        <f t="shared" si="1"/>
        <v>521.07000000000005</v>
      </c>
    </row>
    <row r="40" spans="1:10" x14ac:dyDescent="0.25">
      <c r="B40" s="11" t="s">
        <v>36</v>
      </c>
      <c r="F40" s="9"/>
      <c r="H40">
        <v>800</v>
      </c>
      <c r="J40">
        <v>1000</v>
      </c>
    </row>
    <row r="41" spans="1:10" x14ac:dyDescent="0.25">
      <c r="A41" s="4"/>
      <c r="B41" s="18" t="s">
        <v>28</v>
      </c>
      <c r="C41" s="15"/>
      <c r="F41" s="9"/>
      <c r="H41">
        <v>247.69</v>
      </c>
      <c r="J41">
        <v>44.1</v>
      </c>
    </row>
    <row r="42" spans="1:10" x14ac:dyDescent="0.25">
      <c r="A42" s="4"/>
      <c r="B42" s="18" t="s">
        <v>35</v>
      </c>
      <c r="C42" s="15"/>
      <c r="F42" s="9"/>
      <c r="H42">
        <v>100</v>
      </c>
    </row>
    <row r="43" spans="1:10" x14ac:dyDescent="0.25">
      <c r="A43" s="4"/>
      <c r="C43" s="5"/>
    </row>
    <row r="44" spans="1:10" ht="15.75" x14ac:dyDescent="0.25">
      <c r="A44" s="23" t="s">
        <v>29</v>
      </c>
      <c r="B44" s="23"/>
      <c r="C44" s="23"/>
      <c r="D44" s="9">
        <f>D37-D39</f>
        <v>17810.560000000001</v>
      </c>
      <c r="F44" s="9">
        <f>F37-F39-F41</f>
        <v>17983.28</v>
      </c>
      <c r="H44">
        <f>H37+H41+H42-H39-H40</f>
        <v>17358.25</v>
      </c>
      <c r="J44">
        <f>J37+J41+J42-J39-J40</f>
        <v>17027.379999999997</v>
      </c>
    </row>
    <row r="45" spans="1:10" ht="15.75" x14ac:dyDescent="0.25">
      <c r="A45" s="19" t="s">
        <v>30</v>
      </c>
      <c r="C45" s="5"/>
    </row>
    <row r="46" spans="1:10" x14ac:dyDescent="0.25">
      <c r="A46" s="17" t="s">
        <v>37</v>
      </c>
      <c r="C46" s="5"/>
    </row>
    <row r="47" spans="1:10" x14ac:dyDescent="0.25">
      <c r="A47" s="4"/>
      <c r="B47" s="11" t="s">
        <v>31</v>
      </c>
      <c r="C47" s="20" t="s">
        <v>32</v>
      </c>
      <c r="F47" t="s">
        <v>33</v>
      </c>
    </row>
    <row r="48" spans="1:10" x14ac:dyDescent="0.25">
      <c r="A48" s="4"/>
      <c r="B48" s="11" t="s">
        <v>13</v>
      </c>
      <c r="C48" s="21" t="s">
        <v>34</v>
      </c>
    </row>
    <row r="49" spans="1:3" x14ac:dyDescent="0.25">
      <c r="A49" s="22" t="s">
        <v>39</v>
      </c>
      <c r="C49" s="21"/>
    </row>
    <row r="50" spans="1:3" x14ac:dyDescent="0.25">
      <c r="A50" s="17"/>
      <c r="C50" s="15"/>
    </row>
    <row r="51" spans="1:3" x14ac:dyDescent="0.25">
      <c r="A51" s="17"/>
      <c r="B51" s="12"/>
      <c r="C51" s="13"/>
    </row>
  </sheetData>
  <mergeCells count="1">
    <mergeCell ref="A44:C4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Carey University</cp:lastModifiedBy>
  <cp:lastPrinted>2019-03-01T23:00:13Z</cp:lastPrinted>
  <dcterms:created xsi:type="dcterms:W3CDTF">2019-01-17T17:42:45Z</dcterms:created>
  <dcterms:modified xsi:type="dcterms:W3CDTF">2019-03-02T13:17:54Z</dcterms:modified>
</cp:coreProperties>
</file>